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100010\Desktop\РАСКРЫТИЕ\2020_план\"/>
    </mc:Choice>
  </mc:AlternateContent>
  <xr:revisionPtr revIDLastSave="0" documentId="13_ncr:1_{9CFDC048-F754-4326-8F90-5B470F84D8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2.3_" sheetId="1" r:id="rId1"/>
  </sheets>
  <definedNames>
    <definedName name="_xlnm.Print_Titles" localSheetId="0">'Форма 2.3_'!$A:$A</definedName>
    <definedName name="_xlnm.Print_Area" localSheetId="0">'Форма 2.3_'!$A$2:$AI$23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2" i="1" l="1"/>
  <c r="W12" i="1"/>
  <c r="W9" i="1"/>
  <c r="AO22" i="1"/>
  <c r="AO12" i="1"/>
  <c r="AO9" i="1"/>
  <c r="AN22" i="1"/>
  <c r="AN12" i="1"/>
  <c r="AN9" i="1"/>
  <c r="AM22" i="1"/>
  <c r="AM12" i="1"/>
  <c r="AM9" i="1"/>
  <c r="AP22" i="1"/>
  <c r="AP12" i="1"/>
  <c r="AP9" i="1"/>
  <c r="AQ22" i="1"/>
  <c r="AQ12" i="1"/>
  <c r="AQ9" i="1"/>
  <c r="AR22" i="1"/>
  <c r="AR12" i="1"/>
  <c r="AR9" i="1"/>
  <c r="AS22" i="1"/>
  <c r="AS12" i="1"/>
  <c r="AS9" i="1" l="1"/>
  <c r="AT22" i="1"/>
  <c r="AT12" i="1"/>
  <c r="AT9" i="1"/>
  <c r="AU22" i="1" l="1"/>
  <c r="AU12" i="1"/>
  <c r="AU9" i="1"/>
  <c r="X22" i="1"/>
  <c r="X12" i="1"/>
  <c r="X9" i="1"/>
  <c r="Z22" i="1"/>
  <c r="Z12" i="1"/>
  <c r="Z9" i="1"/>
  <c r="AA22" i="1"/>
  <c r="AA12" i="1"/>
  <c r="AA9" i="1"/>
  <c r="Y22" i="1"/>
  <c r="Y12" i="1"/>
  <c r="Y9" i="1"/>
  <c r="AE22" i="1" l="1"/>
  <c r="AE12" i="1"/>
  <c r="AE9" i="1"/>
  <c r="AF22" i="1"/>
  <c r="AF12" i="1"/>
  <c r="AF9" i="1"/>
  <c r="AJ9" i="1"/>
  <c r="AJ22" i="1"/>
  <c r="AK22" i="1"/>
  <c r="AK12" i="1"/>
  <c r="AK9" i="1"/>
  <c r="AG22" i="1"/>
  <c r="AG12" i="1"/>
  <c r="AG9" i="1"/>
  <c r="AJ16" i="1"/>
  <c r="AJ12" i="1"/>
  <c r="AL22" i="1"/>
  <c r="AL12" i="1"/>
  <c r="AL9" i="1"/>
  <c r="AH22" i="1"/>
  <c r="AH12" i="1"/>
  <c r="AH9" i="1"/>
  <c r="AH8" i="1"/>
  <c r="AI22" i="1"/>
  <c r="AI13" i="1"/>
  <c r="AI12" i="1"/>
  <c r="AI9" i="1"/>
  <c r="AB22" i="1"/>
  <c r="AB12" i="1"/>
  <c r="AB9" i="1"/>
  <c r="AB8" i="1"/>
  <c r="V22" i="1"/>
  <c r="V12" i="1"/>
  <c r="V13" i="1"/>
  <c r="V9" i="1"/>
  <c r="AU16" i="1" l="1"/>
  <c r="AT16" i="1"/>
  <c r="AS16" i="1"/>
  <c r="AR16" i="1"/>
  <c r="AQ16" i="1"/>
  <c r="AP16" i="1"/>
  <c r="AO16" i="1"/>
  <c r="AN16" i="1"/>
  <c r="AM16" i="1"/>
  <c r="W16" i="1"/>
  <c r="AA16" i="1" l="1"/>
  <c r="Z16" i="1"/>
  <c r="Y16" i="1"/>
  <c r="X16" i="1"/>
  <c r="AL16" i="1" l="1"/>
  <c r="AK16" i="1"/>
  <c r="AH16" i="1"/>
  <c r="AI16" i="1"/>
  <c r="AE16" i="1" l="1"/>
  <c r="AF16" i="1"/>
  <c r="AC16" i="1" l="1"/>
  <c r="AD16" i="1"/>
  <c r="AG16" i="1"/>
  <c r="AB16" i="1" l="1"/>
  <c r="V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SF100010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материалы и ГСМ</t>
        </r>
      </text>
    </comment>
    <comment ref="A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ТО лифтов + освид.+страхов.</t>
        </r>
      </text>
    </comment>
    <comment ref="A1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уборка МОП+ ТО ОДС+ТО ВПВ
</t>
        </r>
      </text>
    </comment>
    <comment ref="A1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уборка ПТ</t>
        </r>
      </text>
    </comment>
    <comment ref="A22" authorId="0" shapeId="0" xr:uid="{21C1AEFD-DB1C-4317-944D-B465BF5AA367}">
      <text>
        <r>
          <rPr>
            <b/>
            <sz val="9"/>
            <color indexed="81"/>
            <rFont val="Tahoma"/>
            <family val="2"/>
            <charset val="204"/>
          </rPr>
          <t xml:space="preserve">SF100010:
</t>
        </r>
        <r>
          <rPr>
            <sz val="9"/>
            <color indexed="81"/>
            <rFont val="Tahoma"/>
            <family val="2"/>
            <charset val="204"/>
          </rPr>
          <t>ТО ИТП + замеры сопротивления</t>
        </r>
      </text>
    </comment>
  </commentList>
</comments>
</file>

<file path=xl/sharedStrings.xml><?xml version="1.0" encoding="utf-8"?>
<sst xmlns="http://schemas.openxmlformats.org/spreadsheetml/2006/main" count="91" uniqueCount="48">
  <si>
    <t>Наименование (виды) работ и услуг</t>
  </si>
  <si>
    <t>Единица измерения</t>
  </si>
  <si>
    <t>Годовая плановая стоимость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</si>
  <si>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</si>
  <si>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руб.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</si>
  <si>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</si>
  <si>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</si>
  <si>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</si>
  <si>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Работы по содержанию и ремонту мусоропроводов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</si>
  <si>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</si>
  <si>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</si>
  <si>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Обеспечение устранения аварий на внутридомовых инженерных системах в многоквартирном доме</t>
  </si>
  <si>
    <t>Текущий ремонт и благоустройство</t>
  </si>
  <si>
    <t>Прочие услуги</t>
  </si>
  <si>
    <t>Техническое обслуживание системы ДУ и ППА</t>
  </si>
  <si>
    <t>Техническое обслуживание запирающих устройств</t>
  </si>
  <si>
    <t>Дератизация</t>
  </si>
  <si>
    <t>Проверка КИП и ОПУ</t>
  </si>
  <si>
    <t>Утилизация ламп</t>
  </si>
  <si>
    <t>Техническое обслуживание ИТП</t>
  </si>
  <si>
    <t>Услуга "Консьерж"</t>
  </si>
  <si>
    <t>Вертолетчиков, д. 1</t>
  </si>
  <si>
    <t>Покровская, д.12</t>
  </si>
  <si>
    <t>Покровская, д.17 корпус 3</t>
  </si>
  <si>
    <t>Покровская, д.17 корпус 2</t>
  </si>
  <si>
    <t>Покровская, д.17 корпус 1</t>
  </si>
  <si>
    <t xml:space="preserve">Форма 2. Сведения о многоквартирных домах, управления которыми осуществляет управляющая организация </t>
  </si>
  <si>
    <t>Покровская, д.17 корпус 5</t>
  </si>
  <si>
    <t>Покровская, д.17 корпус 4</t>
  </si>
  <si>
    <t>Покровская, д.17А, корпус 3</t>
  </si>
  <si>
    <t>Покровская, д.17А, корпус 1</t>
  </si>
  <si>
    <t>Покровская, д.17А, корпус 2</t>
  </si>
  <si>
    <t>Лавриненко, д.3</t>
  </si>
  <si>
    <t>Лавриненко, д.3А</t>
  </si>
  <si>
    <t>Лавриненко, д.5</t>
  </si>
  <si>
    <t>Вертолетчиков, д. 4, корпус 7</t>
  </si>
  <si>
    <t>Вертолетчиков, д. 4, корпус 6</t>
  </si>
  <si>
    <t>Вертолетчиков, д. 4, корпус 8</t>
  </si>
  <si>
    <t>Вертолетчиков, д. 4, корпус 9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</si>
  <si>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многоквартирными домами на 2020 год</t>
  </si>
  <si>
    <t>Вертолетчиков, д. 4</t>
  </si>
  <si>
    <t>Лавриненко, д.1</t>
  </si>
  <si>
    <t>Лавриненко, д.11 корп.2</t>
  </si>
  <si>
    <t>Лавриненко, д.13 корп.3</t>
  </si>
  <si>
    <t>Лавриненко, д.11 корп.1</t>
  </si>
  <si>
    <t>Лавриненко, д.13 корп.1</t>
  </si>
  <si>
    <t>Лавриненко, д.13 корп.2</t>
  </si>
  <si>
    <t>Годовая плановая стоимость работ (услуг) на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</si>
</sst>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49" fontId="0" fillId="0" borderId="0" xfId="1" applyNumberFormat="1" applyFont="1" applyAlignment="1">
      <alignment horizontal="left" vertical="center" wrapText="1"/>
    </xf>
    <xf numFmtId="49" fontId="1" fillId="0" borderId="0" xfId="1" applyNumberFormat="1" applyFont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indent="2"/>
    </xf>
    <xf numFmtId="2" fontId="0" fillId="0" borderId="0" xfId="0" applyNumberFormat="1"/>
    <xf numFmtId="2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U28"/>
  <sheetViews>
    <sheetView tabSelected="1" zoomScale="85" zoomScaleNormal="85" workbookViewId="0">
      <pane xSplit="21" ySplit="6" topLeftCell="AK7" activePane="bottomRight" state="frozen"/>
      <selection pane="topRight" activeCell="V1" sqref="V1"/>
      <selection pane="bottomLeft" activeCell="A7" sqref="A7"/>
      <selection pane="bottomRight" activeCell="AU23" sqref="AU23"/>
    </sheetView>
  </sheetViews>
  <sheetFormatPr defaultRowHeight="12.75" outlineLevelCol="1" x14ac:dyDescent="0.2"/>
  <cols>
    <col min="1" max="1" width="92.1640625" customWidth="1"/>
    <col min="2" max="2" width="14" customWidth="1"/>
    <col min="3" max="3" width="23" hidden="1" customWidth="1" outlineLevel="1"/>
    <col min="4" max="4" width="24.83203125" hidden="1" customWidth="1" outlineLevel="1"/>
    <col min="5" max="7" width="24.5" hidden="1" customWidth="1" outlineLevel="1"/>
    <col min="8" max="20" width="26" hidden="1" customWidth="1" outlineLevel="1"/>
    <col min="21" max="21" width="24" hidden="1" customWidth="1" outlineLevel="1"/>
    <col min="22" max="22" width="24" customWidth="1" collapsed="1"/>
    <col min="23" max="28" width="24" customWidth="1"/>
    <col min="29" max="29" width="24.33203125" hidden="1" customWidth="1"/>
    <col min="30" max="30" width="23.83203125" hidden="1" customWidth="1"/>
    <col min="31" max="32" width="23.83203125" customWidth="1"/>
    <col min="33" max="53" width="23.1640625" customWidth="1"/>
  </cols>
  <sheetData>
    <row r="2" spans="1:47" ht="33.75" customHeight="1" x14ac:dyDescent="0.2">
      <c r="A2" s="1" t="s">
        <v>26</v>
      </c>
    </row>
    <row r="3" spans="1:47" ht="51" customHeight="1" x14ac:dyDescent="0.2">
      <c r="A3" s="2" t="s">
        <v>39</v>
      </c>
    </row>
    <row r="5" spans="1:47" ht="31.5" x14ac:dyDescent="0.2">
      <c r="A5" s="3" t="s">
        <v>0</v>
      </c>
      <c r="B5" s="3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5" t="s">
        <v>21</v>
      </c>
      <c r="W5" s="15" t="s">
        <v>40</v>
      </c>
      <c r="X5" s="15" t="s">
        <v>36</v>
      </c>
      <c r="Y5" s="15" t="s">
        <v>35</v>
      </c>
      <c r="Z5" s="15" t="s">
        <v>37</v>
      </c>
      <c r="AA5" s="15" t="s">
        <v>38</v>
      </c>
      <c r="AB5" s="15" t="s">
        <v>22</v>
      </c>
      <c r="AC5" s="15" t="s">
        <v>21</v>
      </c>
      <c r="AD5" s="15" t="s">
        <v>22</v>
      </c>
      <c r="AE5" s="15" t="s">
        <v>25</v>
      </c>
      <c r="AF5" s="15" t="s">
        <v>24</v>
      </c>
      <c r="AG5" s="15" t="s">
        <v>23</v>
      </c>
      <c r="AH5" s="15" t="s">
        <v>28</v>
      </c>
      <c r="AI5" s="15" t="s">
        <v>27</v>
      </c>
      <c r="AJ5" s="15" t="s">
        <v>30</v>
      </c>
      <c r="AK5" s="15" t="s">
        <v>31</v>
      </c>
      <c r="AL5" s="15" t="s">
        <v>29</v>
      </c>
      <c r="AM5" s="15" t="s">
        <v>41</v>
      </c>
      <c r="AN5" s="15" t="s">
        <v>32</v>
      </c>
      <c r="AO5" s="15" t="s">
        <v>33</v>
      </c>
      <c r="AP5" s="15" t="s">
        <v>34</v>
      </c>
      <c r="AQ5" s="15" t="s">
        <v>44</v>
      </c>
      <c r="AR5" s="15" t="s">
        <v>42</v>
      </c>
      <c r="AS5" s="15" t="s">
        <v>45</v>
      </c>
      <c r="AT5" s="15" t="s">
        <v>46</v>
      </c>
      <c r="AU5" s="15" t="s">
        <v>43</v>
      </c>
    </row>
    <row r="6" spans="1:47" ht="45" x14ac:dyDescent="0.2">
      <c r="A6" s="6" t="s">
        <v>2</v>
      </c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7" t="s">
        <v>47</v>
      </c>
      <c r="W6" s="17" t="s">
        <v>47</v>
      </c>
      <c r="X6" s="17" t="s">
        <v>47</v>
      </c>
      <c r="Y6" s="17" t="s">
        <v>47</v>
      </c>
      <c r="Z6" s="17" t="s">
        <v>47</v>
      </c>
      <c r="AA6" s="17" t="s">
        <v>47</v>
      </c>
      <c r="AB6" s="17" t="s">
        <v>47</v>
      </c>
      <c r="AC6" s="17" t="s">
        <v>47</v>
      </c>
      <c r="AD6" s="17" t="s">
        <v>47</v>
      </c>
      <c r="AE6" s="17" t="s">
        <v>47</v>
      </c>
      <c r="AF6" s="17" t="s">
        <v>47</v>
      </c>
      <c r="AG6" s="17" t="s">
        <v>47</v>
      </c>
      <c r="AH6" s="17" t="s">
        <v>47</v>
      </c>
      <c r="AI6" s="17" t="s">
        <v>47</v>
      </c>
      <c r="AJ6" s="17" t="s">
        <v>47</v>
      </c>
      <c r="AK6" s="17" t="s">
        <v>47</v>
      </c>
      <c r="AL6" s="17" t="s">
        <v>47</v>
      </c>
      <c r="AM6" s="17" t="s">
        <v>47</v>
      </c>
      <c r="AN6" s="17" t="s">
        <v>47</v>
      </c>
      <c r="AO6" s="17" t="s">
        <v>47</v>
      </c>
      <c r="AP6" s="17" t="s">
        <v>47</v>
      </c>
      <c r="AQ6" s="17" t="s">
        <v>47</v>
      </c>
      <c r="AR6" s="17" t="s">
        <v>47</v>
      </c>
      <c r="AS6" s="17" t="s">
        <v>47</v>
      </c>
      <c r="AT6" s="17" t="s">
        <v>47</v>
      </c>
      <c r="AU6" s="17" t="s">
        <v>47</v>
      </c>
    </row>
    <row r="7" spans="1:47" ht="31.5" x14ac:dyDescent="0.2">
      <c r="A7" s="8" t="s">
        <v>3</v>
      </c>
      <c r="B7" s="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6"/>
      <c r="W7" s="16"/>
      <c r="X7" s="16"/>
      <c r="Y7" s="16"/>
      <c r="Z7" s="16"/>
      <c r="AA7" s="16"/>
      <c r="AB7" s="16"/>
      <c r="AC7" s="14"/>
      <c r="AD7" s="14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1:47" ht="47.25" x14ac:dyDescent="0.2">
      <c r="A8" s="8" t="s">
        <v>5</v>
      </c>
      <c r="B8" s="9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16">
        <v>207000</v>
      </c>
      <c r="W8" s="16"/>
      <c r="X8" s="16">
        <v>180000</v>
      </c>
      <c r="Y8" s="16">
        <v>170000</v>
      </c>
      <c r="Z8" s="16">
        <v>197000</v>
      </c>
      <c r="AA8" s="16">
        <v>1430000</v>
      </c>
      <c r="AB8" s="16">
        <f>170000</f>
        <v>170000</v>
      </c>
      <c r="AC8" s="14"/>
      <c r="AD8" s="14"/>
      <c r="AE8" s="16">
        <v>116000</v>
      </c>
      <c r="AF8" s="16">
        <v>116000</v>
      </c>
      <c r="AG8" s="16">
        <v>207000</v>
      </c>
      <c r="AH8" s="16">
        <f>145000</f>
        <v>145000</v>
      </c>
      <c r="AI8" s="16">
        <v>147000</v>
      </c>
      <c r="AJ8" s="16">
        <v>122000</v>
      </c>
      <c r="AK8" s="16">
        <v>143000</v>
      </c>
      <c r="AL8" s="16">
        <v>170000</v>
      </c>
      <c r="AM8" s="16">
        <v>197000</v>
      </c>
      <c r="AN8" s="16">
        <v>143000</v>
      </c>
      <c r="AO8" s="16">
        <v>143000</v>
      </c>
      <c r="AP8" s="16"/>
      <c r="AQ8" s="16"/>
      <c r="AR8" s="16"/>
      <c r="AS8" s="16"/>
      <c r="AT8" s="16"/>
      <c r="AU8" s="16"/>
    </row>
    <row r="9" spans="1:47" ht="15.75" x14ac:dyDescent="0.2">
      <c r="A9" s="8" t="s">
        <v>6</v>
      </c>
      <c r="B9" s="9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6">
        <f>1393898+((4375+250)*12)</f>
        <v>1449398</v>
      </c>
      <c r="W9" s="16">
        <f>278780+(1167+67)*12</f>
        <v>293588</v>
      </c>
      <c r="X9" s="16">
        <f>743412+(2333+133)*12</f>
        <v>773004</v>
      </c>
      <c r="Y9" s="16">
        <f>743412+(2333+133)*12</f>
        <v>773004</v>
      </c>
      <c r="Z9" s="16">
        <f>929266+(2917+167)*12</f>
        <v>966274</v>
      </c>
      <c r="AA9" s="16">
        <f>557559+(1750+100)*12</f>
        <v>579759</v>
      </c>
      <c r="AB9" s="16">
        <f>1115119+(3500+200)*12</f>
        <v>1159519</v>
      </c>
      <c r="AC9" s="14"/>
      <c r="AD9" s="14"/>
      <c r="AE9" s="16">
        <f>371706+(1167+67)*12</f>
        <v>386514</v>
      </c>
      <c r="AF9" s="16">
        <f>371706+(1167+67)*12</f>
        <v>386514</v>
      </c>
      <c r="AG9" s="16">
        <f>929266+(2917+167)*12</f>
        <v>966274</v>
      </c>
      <c r="AH9" s="16">
        <f>557559+(1750+100)*12</f>
        <v>579759</v>
      </c>
      <c r="AI9" s="16">
        <f>836339+(2625+150)*12</f>
        <v>869639</v>
      </c>
      <c r="AJ9" s="16">
        <f>557559+(1750+100)*12</f>
        <v>579759</v>
      </c>
      <c r="AK9" s="16">
        <f>557559+(1750+100)*12</f>
        <v>579759</v>
      </c>
      <c r="AL9" s="16">
        <f>743412+(2333+133)*12</f>
        <v>773004</v>
      </c>
      <c r="AM9" s="16">
        <f>712437+(2333+133)*12</f>
        <v>742029</v>
      </c>
      <c r="AN9" s="16">
        <f>557559+(1750+100)*12</f>
        <v>579759</v>
      </c>
      <c r="AO9" s="16">
        <f>557559+(1750+100)*12</f>
        <v>579759</v>
      </c>
      <c r="AP9" s="16">
        <f>929266+(2917+167)*12</f>
        <v>966274</v>
      </c>
      <c r="AQ9" s="16">
        <f>890546+(2917+167)*12</f>
        <v>927554</v>
      </c>
      <c r="AR9" s="16">
        <f>766644+(2625+150)*12</f>
        <v>799944</v>
      </c>
      <c r="AS9" s="16">
        <f>712437+(2333+133)*12</f>
        <v>742029</v>
      </c>
      <c r="AT9" s="16">
        <f>356218+(1167+67)*12</f>
        <v>371026</v>
      </c>
      <c r="AU9" s="16">
        <f>890546+(2917+167)*12</f>
        <v>927554</v>
      </c>
    </row>
    <row r="10" spans="1:47" ht="15.75" x14ac:dyDescent="0.2">
      <c r="A10" s="8" t="s">
        <v>7</v>
      </c>
      <c r="B10" s="9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6">
        <v>474600</v>
      </c>
      <c r="W10" s="16">
        <v>598600</v>
      </c>
      <c r="X10" s="16">
        <v>946000</v>
      </c>
      <c r="Y10" s="16">
        <v>946000</v>
      </c>
      <c r="Z10" s="16">
        <v>946000</v>
      </c>
      <c r="AA10" s="16">
        <v>946000</v>
      </c>
      <c r="AB10" s="16">
        <v>906600</v>
      </c>
      <c r="AC10" s="14"/>
      <c r="AD10" s="14"/>
      <c r="AE10" s="16">
        <v>203400</v>
      </c>
      <c r="AF10" s="16">
        <v>703200</v>
      </c>
      <c r="AG10" s="16">
        <v>339000</v>
      </c>
      <c r="AH10" s="16">
        <v>339000</v>
      </c>
      <c r="AI10" s="16">
        <v>838800</v>
      </c>
      <c r="AJ10" s="16">
        <v>271200</v>
      </c>
      <c r="AK10" s="16">
        <v>703200</v>
      </c>
      <c r="AL10" s="16">
        <v>771000</v>
      </c>
      <c r="AM10" s="16">
        <v>2049000</v>
      </c>
      <c r="AN10" s="16">
        <v>999600</v>
      </c>
      <c r="AO10" s="16">
        <v>339000</v>
      </c>
      <c r="AP10" s="16">
        <v>999600</v>
      </c>
      <c r="AQ10" s="16">
        <v>2049000</v>
      </c>
      <c r="AR10" s="16">
        <v>2049900</v>
      </c>
      <c r="AS10" s="16">
        <v>1197200</v>
      </c>
      <c r="AT10" s="16">
        <v>1197200</v>
      </c>
      <c r="AU10" s="16">
        <v>1761900</v>
      </c>
    </row>
    <row r="11" spans="1:47" ht="15.75" x14ac:dyDescent="0.2">
      <c r="A11" s="8" t="s">
        <v>8</v>
      </c>
      <c r="B11" s="9" t="s">
        <v>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6"/>
      <c r="W11" s="16"/>
      <c r="X11" s="16"/>
      <c r="Y11" s="16"/>
      <c r="Z11" s="16"/>
      <c r="AA11" s="16"/>
      <c r="AB11" s="16"/>
      <c r="AC11" s="14"/>
      <c r="AD11" s="14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</row>
    <row r="12" spans="1:47" ht="31.5" x14ac:dyDescent="0.2">
      <c r="A12" s="8" t="s">
        <v>9</v>
      </c>
      <c r="B12" s="9" t="s">
        <v>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16">
        <f>885600+472024+66000</f>
        <v>1423624</v>
      </c>
      <c r="W12" s="16">
        <f>241200+188809+26400</f>
        <v>456409</v>
      </c>
      <c r="X12" s="16">
        <f>531600+377619+52800</f>
        <v>962019</v>
      </c>
      <c r="Y12" s="16">
        <f>481200+377619+52800</f>
        <v>911619</v>
      </c>
      <c r="Z12" s="16">
        <f>602400+472024+66000</f>
        <v>1140424</v>
      </c>
      <c r="AA12" s="16">
        <f>361200+283214+39600</f>
        <v>684014</v>
      </c>
      <c r="AB12" s="16">
        <f>708000+377619+52800</f>
        <v>1138419</v>
      </c>
      <c r="AC12" s="14"/>
      <c r="AD12" s="14"/>
      <c r="AE12" s="16">
        <f>241200+188809+26400</f>
        <v>456409</v>
      </c>
      <c r="AF12" s="16">
        <f>241200+188809+26400</f>
        <v>456409</v>
      </c>
      <c r="AG12" s="16">
        <f>602400+472024+66000</f>
        <v>1140424</v>
      </c>
      <c r="AH12" s="16">
        <f>283214+39600+361200</f>
        <v>684014</v>
      </c>
      <c r="AI12" s="16">
        <f>531600+283214+39600</f>
        <v>854414</v>
      </c>
      <c r="AJ12" s="16">
        <f>354000+188809+26400</f>
        <v>569209</v>
      </c>
      <c r="AK12" s="16">
        <f>361200+283214+39600</f>
        <v>684014</v>
      </c>
      <c r="AL12" s="16">
        <f>481200+52800+377619</f>
        <v>911619</v>
      </c>
      <c r="AM12" s="16">
        <f>531600+377619+52800</f>
        <v>962019</v>
      </c>
      <c r="AN12" s="16">
        <f>361200+283214+39600</f>
        <v>684014</v>
      </c>
      <c r="AO12" s="16">
        <f>361200+283214+39600</f>
        <v>684014</v>
      </c>
      <c r="AP12" s="16">
        <f>602400+472024+66000</f>
        <v>1140424</v>
      </c>
      <c r="AQ12" s="16">
        <f>602400+472024+66000</f>
        <v>1140424</v>
      </c>
      <c r="AR12" s="16">
        <f>531600+283214+39600</f>
        <v>854414</v>
      </c>
      <c r="AS12" s="16">
        <f>481200+377619+52800</f>
        <v>911619</v>
      </c>
      <c r="AT12" s="16">
        <f>241200+188809+26400</f>
        <v>456409</v>
      </c>
      <c r="AU12" s="16">
        <f>602400+472024+66000</f>
        <v>1140424</v>
      </c>
    </row>
    <row r="13" spans="1:47" ht="47.25" x14ac:dyDescent="0.2">
      <c r="A13" s="8" t="s">
        <v>10</v>
      </c>
      <c r="B13" s="9" t="s">
        <v>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16">
        <f>240000</f>
        <v>240000</v>
      </c>
      <c r="W13" s="16">
        <v>233000</v>
      </c>
      <c r="X13" s="16">
        <v>602000</v>
      </c>
      <c r="Y13" s="16">
        <v>425000</v>
      </c>
      <c r="Z13" s="16">
        <v>530000</v>
      </c>
      <c r="AA13" s="16">
        <v>323000</v>
      </c>
      <c r="AB13" s="16">
        <v>228000</v>
      </c>
      <c r="AC13" s="14"/>
      <c r="AD13" s="14"/>
      <c r="AE13" s="16">
        <v>233000</v>
      </c>
      <c r="AF13" s="16">
        <v>271000</v>
      </c>
      <c r="AG13" s="16">
        <v>635000</v>
      </c>
      <c r="AH13" s="16">
        <v>350000</v>
      </c>
      <c r="AI13" s="16">
        <f>621000</f>
        <v>621000</v>
      </c>
      <c r="AJ13" s="16">
        <v>413000</v>
      </c>
      <c r="AK13" s="16">
        <v>349000</v>
      </c>
      <c r="AL13" s="16">
        <v>470000</v>
      </c>
      <c r="AM13" s="16">
        <v>613000</v>
      </c>
      <c r="AN13" s="16">
        <v>349000</v>
      </c>
      <c r="AO13" s="16">
        <v>402000</v>
      </c>
      <c r="AP13" s="16">
        <v>681000</v>
      </c>
      <c r="AQ13" s="16">
        <v>658000</v>
      </c>
      <c r="AR13" s="16">
        <v>654000</v>
      </c>
      <c r="AS13" s="16">
        <v>541000</v>
      </c>
      <c r="AT13" s="16">
        <v>293000</v>
      </c>
      <c r="AU13" s="16">
        <v>541000</v>
      </c>
    </row>
    <row r="14" spans="1:47" ht="31.5" x14ac:dyDescent="0.2">
      <c r="A14" s="8" t="s">
        <v>11</v>
      </c>
      <c r="B14" s="9" t="s">
        <v>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  <c r="V14" s="16"/>
      <c r="W14" s="16"/>
      <c r="X14" s="16"/>
      <c r="Y14" s="16"/>
      <c r="Z14" s="16"/>
      <c r="AA14" s="16"/>
      <c r="AB14" s="16"/>
      <c r="AC14" s="14"/>
      <c r="AD14" s="14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</row>
    <row r="15" spans="1:47" ht="15.75" x14ac:dyDescent="0.2">
      <c r="A15" s="8" t="s">
        <v>12</v>
      </c>
      <c r="B15" s="9" t="s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6"/>
      <c r="W15" s="16"/>
      <c r="X15" s="16"/>
      <c r="Y15" s="16"/>
      <c r="Z15" s="16"/>
      <c r="AA15" s="16"/>
      <c r="AB15" s="16"/>
      <c r="AC15" s="14"/>
      <c r="AD15" s="14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</row>
    <row r="16" spans="1:47" ht="15.75" x14ac:dyDescent="0.2">
      <c r="A16" s="8" t="s">
        <v>13</v>
      </c>
      <c r="B16" s="9" t="s">
        <v>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6">
        <f t="shared" ref="V16:AG16" si="0">SUM(V17:V21)</f>
        <v>828077</v>
      </c>
      <c r="W16" s="16">
        <f>SUM(W17:W21)</f>
        <v>248214</v>
      </c>
      <c r="X16" s="16">
        <f>SUM(X17:X21)</f>
        <v>496427</v>
      </c>
      <c r="Y16" s="16">
        <f>SUM(Y17:Y21)</f>
        <v>496427</v>
      </c>
      <c r="Z16" s="16">
        <f>SUM(Z17:Z21)</f>
        <v>620534</v>
      </c>
      <c r="AA16" s="16">
        <f>SUM(AA17:AA21)</f>
        <v>372320</v>
      </c>
      <c r="AB16" s="16">
        <f t="shared" si="0"/>
        <v>662461</v>
      </c>
      <c r="AC16" s="14">
        <f t="shared" si="0"/>
        <v>0</v>
      </c>
      <c r="AD16" s="14">
        <f t="shared" si="0"/>
        <v>0</v>
      </c>
      <c r="AE16" s="16">
        <f>SUM(AE17:AE21)</f>
        <v>248214</v>
      </c>
      <c r="AF16" s="16">
        <f>SUM(AF17:AF21)</f>
        <v>248214</v>
      </c>
      <c r="AG16" s="16">
        <f t="shared" si="0"/>
        <v>620534</v>
      </c>
      <c r="AH16" s="16">
        <f>SUM(AH17:AH21)</f>
        <v>372320</v>
      </c>
      <c r="AI16" s="16">
        <f>SUM(AI17:AI21)</f>
        <v>496846</v>
      </c>
      <c r="AJ16" s="16">
        <f t="shared" ref="AJ16" si="1">SUM(AJ17:AJ21)</f>
        <v>331231</v>
      </c>
      <c r="AK16" s="16">
        <f>SUM(AK17:AK21)</f>
        <v>372320</v>
      </c>
      <c r="AL16" s="16">
        <f>SUM(AL17:AL21)</f>
        <v>496427</v>
      </c>
      <c r="AM16" s="16">
        <f t="shared" ref="AM16:AU16" si="2">SUM(AM17:AM21)</f>
        <v>496427</v>
      </c>
      <c r="AN16" s="16">
        <f t="shared" si="2"/>
        <v>372320</v>
      </c>
      <c r="AO16" s="16">
        <f t="shared" si="2"/>
        <v>372320</v>
      </c>
      <c r="AP16" s="16">
        <f t="shared" si="2"/>
        <v>620534</v>
      </c>
      <c r="AQ16" s="16">
        <f t="shared" si="2"/>
        <v>620534</v>
      </c>
      <c r="AR16" s="16">
        <f t="shared" si="2"/>
        <v>372320</v>
      </c>
      <c r="AS16" s="16">
        <f t="shared" si="2"/>
        <v>496427</v>
      </c>
      <c r="AT16" s="16">
        <f t="shared" si="2"/>
        <v>248214</v>
      </c>
      <c r="AU16" s="16">
        <f t="shared" si="2"/>
        <v>620534</v>
      </c>
    </row>
    <row r="17" spans="1:47" ht="15.75" x14ac:dyDescent="0.2">
      <c r="A17" s="10" t="s">
        <v>14</v>
      </c>
      <c r="B17" s="9" t="s">
        <v>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6">
        <v>828077</v>
      </c>
      <c r="W17" s="16">
        <v>248214</v>
      </c>
      <c r="X17" s="16">
        <v>496427</v>
      </c>
      <c r="Y17" s="16">
        <v>496427</v>
      </c>
      <c r="Z17" s="16">
        <v>620534</v>
      </c>
      <c r="AA17" s="16">
        <v>372320</v>
      </c>
      <c r="AB17" s="16">
        <v>662461</v>
      </c>
      <c r="AC17" s="14"/>
      <c r="AD17" s="14"/>
      <c r="AE17" s="16">
        <v>248214</v>
      </c>
      <c r="AF17" s="16">
        <v>248214</v>
      </c>
      <c r="AG17" s="16">
        <v>620534</v>
      </c>
      <c r="AH17" s="16">
        <v>372320</v>
      </c>
      <c r="AI17" s="16">
        <v>496846</v>
      </c>
      <c r="AJ17" s="16">
        <v>331231</v>
      </c>
      <c r="AK17" s="16">
        <v>372320</v>
      </c>
      <c r="AL17" s="16">
        <v>496427</v>
      </c>
      <c r="AM17" s="16">
        <v>496427</v>
      </c>
      <c r="AN17" s="16">
        <v>372320</v>
      </c>
      <c r="AO17" s="16">
        <v>372320</v>
      </c>
      <c r="AP17" s="16">
        <v>620534</v>
      </c>
      <c r="AQ17" s="16">
        <v>620534</v>
      </c>
      <c r="AR17" s="16">
        <v>372320</v>
      </c>
      <c r="AS17" s="16">
        <v>496427</v>
      </c>
      <c r="AT17" s="16">
        <v>248214</v>
      </c>
      <c r="AU17" s="16">
        <v>620534</v>
      </c>
    </row>
    <row r="18" spans="1:47" ht="15.75" x14ac:dyDescent="0.2">
      <c r="A18" s="10" t="s">
        <v>15</v>
      </c>
      <c r="B18" s="9" t="s">
        <v>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6"/>
      <c r="W18" s="16"/>
      <c r="X18" s="16"/>
      <c r="Y18" s="16"/>
      <c r="Z18" s="16"/>
      <c r="AA18" s="16"/>
      <c r="AB18" s="16"/>
      <c r="AC18" s="14"/>
      <c r="AD18" s="14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</row>
    <row r="19" spans="1:47" ht="15.75" x14ac:dyDescent="0.2">
      <c r="A19" s="10" t="s">
        <v>16</v>
      </c>
      <c r="B19" s="9" t="s">
        <v>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  <c r="V19" s="16"/>
      <c r="W19" s="16"/>
      <c r="X19" s="16"/>
      <c r="Y19" s="16"/>
      <c r="Z19" s="16"/>
      <c r="AA19" s="16"/>
      <c r="AB19" s="16"/>
      <c r="AC19" s="14"/>
      <c r="AD19" s="14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1:47" ht="15.75" x14ac:dyDescent="0.2">
      <c r="A20" s="10" t="s">
        <v>17</v>
      </c>
      <c r="B20" s="9" t="s">
        <v>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16"/>
      <c r="W20" s="16"/>
      <c r="X20" s="16"/>
      <c r="Y20" s="16"/>
      <c r="Z20" s="16"/>
      <c r="AA20" s="16"/>
      <c r="AB20" s="16"/>
      <c r="AC20" s="14"/>
      <c r="AD20" s="14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</row>
    <row r="21" spans="1:47" ht="15.75" x14ac:dyDescent="0.2">
      <c r="A21" s="10" t="s">
        <v>18</v>
      </c>
      <c r="B21" s="9" t="s">
        <v>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  <c r="V21" s="16"/>
      <c r="W21" s="16"/>
      <c r="X21" s="16"/>
      <c r="Y21" s="16"/>
      <c r="Z21" s="16"/>
      <c r="AA21" s="16"/>
      <c r="AB21" s="16"/>
      <c r="AC21" s="14"/>
      <c r="AD21" s="14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</row>
    <row r="22" spans="1:47" ht="15.75" x14ac:dyDescent="0.2">
      <c r="A22" s="8" t="s">
        <v>19</v>
      </c>
      <c r="B22" s="9" t="s">
        <v>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16">
        <f>12000+20500</f>
        <v>32500</v>
      </c>
      <c r="W22" s="16">
        <f>1000*12</f>
        <v>12000</v>
      </c>
      <c r="X22" s="16">
        <f>12000+20500</f>
        <v>32500</v>
      </c>
      <c r="Y22" s="16">
        <f>12000+10250</f>
        <v>22250</v>
      </c>
      <c r="Z22" s="16">
        <f>12000+20500</f>
        <v>32500</v>
      </c>
      <c r="AA22" s="16">
        <f>12000+10250</f>
        <v>22250</v>
      </c>
      <c r="AB22" s="16">
        <f>12000+10250</f>
        <v>22250</v>
      </c>
      <c r="AC22" s="14"/>
      <c r="AD22" s="14"/>
      <c r="AE22" s="16">
        <f>12000+10250</f>
        <v>22250</v>
      </c>
      <c r="AF22" s="16">
        <f>12000+10250</f>
        <v>22250</v>
      </c>
      <c r="AG22" s="16">
        <f>12000+20500</f>
        <v>32500</v>
      </c>
      <c r="AH22" s="16">
        <f>12000+10250</f>
        <v>22250</v>
      </c>
      <c r="AI22" s="16">
        <f>12000+10250</f>
        <v>22250</v>
      </c>
      <c r="AJ22" s="16">
        <f>12000+10250</f>
        <v>22250</v>
      </c>
      <c r="AK22" s="16">
        <f>12000+10250</f>
        <v>22250</v>
      </c>
      <c r="AL22" s="16">
        <f>12000+20500</f>
        <v>32500</v>
      </c>
      <c r="AM22" s="16">
        <f>1000*12</f>
        <v>12000</v>
      </c>
      <c r="AN22" s="16">
        <f>12000+10250</f>
        <v>22250</v>
      </c>
      <c r="AO22" s="16">
        <f>12000+10250</f>
        <v>22250</v>
      </c>
      <c r="AP22" s="16">
        <f>1000*12+20500</f>
        <v>32500</v>
      </c>
      <c r="AQ22" s="16">
        <f>1000*12</f>
        <v>12000</v>
      </c>
      <c r="AR22" s="16">
        <f>1000*12</f>
        <v>12000</v>
      </c>
      <c r="AS22" s="16">
        <f>1000*12</f>
        <v>12000</v>
      </c>
      <c r="AT22" s="16">
        <f>1000*12</f>
        <v>12000</v>
      </c>
      <c r="AU22" s="16">
        <f>1000*12</f>
        <v>12000</v>
      </c>
    </row>
    <row r="23" spans="1:47" ht="15.75" x14ac:dyDescent="0.2">
      <c r="A23" s="8" t="s">
        <v>20</v>
      </c>
      <c r="B23" s="9" t="s">
        <v>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16">
        <v>2617200</v>
      </c>
      <c r="W23" s="16">
        <v>697200</v>
      </c>
      <c r="X23" s="16">
        <v>1569600</v>
      </c>
      <c r="Y23" s="16">
        <v>1395600</v>
      </c>
      <c r="Z23" s="16">
        <v>1744800</v>
      </c>
      <c r="AA23" s="16">
        <v>1046400</v>
      </c>
      <c r="AB23" s="16">
        <v>2094000</v>
      </c>
      <c r="AC23" s="14"/>
      <c r="AD23" s="14"/>
      <c r="AE23" s="16">
        <v>697200</v>
      </c>
      <c r="AF23" s="16">
        <v>872400</v>
      </c>
      <c r="AG23" s="16">
        <v>1744800</v>
      </c>
      <c r="AH23" s="16">
        <v>1046400</v>
      </c>
      <c r="AI23" s="16">
        <v>1569600</v>
      </c>
      <c r="AJ23" s="16">
        <v>1046400</v>
      </c>
      <c r="AK23" s="16">
        <v>1046400</v>
      </c>
      <c r="AL23" s="16">
        <v>1395600</v>
      </c>
      <c r="AM23" s="16">
        <v>1569600</v>
      </c>
      <c r="AN23" s="16">
        <v>1046400</v>
      </c>
      <c r="AO23" s="16">
        <v>1046400</v>
      </c>
      <c r="AP23" s="16">
        <v>1744800</v>
      </c>
      <c r="AQ23" s="16">
        <v>1744800</v>
      </c>
      <c r="AR23" s="16">
        <v>1569600</v>
      </c>
      <c r="AS23" s="16">
        <v>1395600</v>
      </c>
      <c r="AT23" s="16">
        <v>697200</v>
      </c>
      <c r="AU23" s="16">
        <v>1744800</v>
      </c>
    </row>
    <row r="25" spans="1:47" x14ac:dyDescent="0.2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V25" s="11"/>
      <c r="W25" s="11"/>
      <c r="X25" s="11"/>
      <c r="Y25" s="11"/>
      <c r="Z25" s="11"/>
      <c r="AA25" s="11"/>
      <c r="AB25" s="11"/>
    </row>
    <row r="28" spans="1:47" x14ac:dyDescent="0.2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</sheetData>
  <pageMargins left="0.39370078740157483" right="0.39370078740157483" top="0.39370078740157483" bottom="0.39370078740157483" header="0.31496062992125984" footer="0.31496062992125984"/>
  <pageSetup paperSize="9" scale="3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2.3_</vt:lpstr>
      <vt:lpstr>'Форма 2.3_'!Заголовки_для_печати</vt:lpstr>
      <vt:lpstr>'Форма 2.3_'!Область_печати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Борисенко Алексей Владимирович</dc:creator>
  <cp:lastModifiedBy>SF100010</cp:lastModifiedBy>
  <cp:lastPrinted>2020-01-30T08:07:47Z</cp:lastPrinted>
  <dcterms:created xsi:type="dcterms:W3CDTF">2017-03-14T13:07:56Z</dcterms:created>
  <dcterms:modified xsi:type="dcterms:W3CDTF">2020-01-30T11:55:44Z</dcterms:modified>
</cp:coreProperties>
</file>